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BO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<sst xmlns="http://schemas.openxmlformats.org/spreadsheetml/2006/main" count="361" uniqueCount="25">
  <si>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</si>
  <si>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</si>
  <si>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</si>
  <si>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</si>
  <si>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</si>
  <si>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</si>
  <si>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</si>
  <si>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</si>
  <si>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</si>
  <si>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</si>
  <si>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</si>
  <si>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</si>
  <si>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</si>
  <si>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</si>
  <si>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</si>
  <si>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</si>
  <si>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</si>
  <si>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</si>
  <si>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</si>
  <si>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</si>
  <si>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</si>
  <si>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&lt;21 years</t>
  </si>
  <si>
    <t>MPB Attack as a percentage of Pine affected within the VRI Stand</t>
  </si>
  <si>
    <t>TBO - 2011 MPB Update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</si>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</sst>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7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1" fillId="0" borderId="2" xfId="2" applyFont="1" applyFill="1" applyBorder="1" applyAlignment="1">
      <alignment wrapText="1"/>
    </xf>
    <xf numFmtId="0" fontId="1" fillId="0" borderId="2" xfId="2" applyFont="1" applyFill="1" applyBorder="1" applyAlignment="1">
      <alignment horizontal="right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" fillId="2" borderId="1" xfId="3" applyFont="1" applyFill="1" applyBorder="1" applyAlignment="1">
      <alignment horizontal="center"/>
    </xf>
    <xf numFmtId="0" fontId="1" fillId="0" borderId="2" xfId="3" applyFont="1" applyFill="1" applyBorder="1" applyAlignment="1">
      <alignment wrapText="1"/>
    </xf>
    <xf numFmtId="0" fontId="1" fillId="0" borderId="2" xfId="3" applyFont="1" applyFill="1" applyBorder="1" applyAlignment="1">
      <alignment horizontal="right" wrapText="1"/>
    </xf>
  </cellXfs>
  <cellStyles count="4">
    <cellStyle name="Normal" xfId="0" builtinId="0"/>
    <cellStyle name="Normal_data" xfId="3"/>
    <cellStyle name="Normal_DPG_data" xfId="2"/>
    <cellStyle name="Normal_TDC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23</v>
      </c>
    </row>
    <row r="2" spans="1:33" ht="15.6">
      <c r="A2" s="2" t="s">
        <v>14</v>
      </c>
    </row>
    <row r="3" spans="1:33">
      <c r="A3" s="1" t="s">
        <v>15</v>
      </c>
      <c r="B3" s="33">
        <v>659000.06535234093</v>
      </c>
    </row>
    <row r="4" spans="1:33">
      <c r="A4" s="1" t="s">
        <v>24</v>
      </c>
      <c r="B4" s="33">
        <f>SUM(data!D2:D200)</f>
        <v>229103.10760154293</v>
      </c>
    </row>
    <row r="5" spans="1:33">
      <c r="A5" s="1"/>
      <c r="B5" s="6"/>
    </row>
    <row r="6" spans="1:33" ht="15.6">
      <c r="A6" s="2" t="s">
        <v>22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38" t="s">
        <v>2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  <c r="N8" s="41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2"/>
      <c r="B9" s="43"/>
      <c r="C9" s="50" t="s">
        <v>6</v>
      </c>
      <c r="D9" s="50"/>
      <c r="E9" s="51" t="s">
        <v>7</v>
      </c>
      <c r="F9" s="51"/>
      <c r="G9" s="52" t="s">
        <v>9</v>
      </c>
      <c r="H9" s="52"/>
      <c r="I9" s="53" t="s">
        <v>10</v>
      </c>
      <c r="J9" s="53"/>
      <c r="K9" s="43" t="s">
        <v>18</v>
      </c>
      <c r="L9" s="47"/>
      <c r="M9" s="48" t="s">
        <v>8</v>
      </c>
      <c r="N9" s="49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4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766.18316480754788</v>
      </c>
      <c r="D11" s="23">
        <f>C11/($K$20+$M$20)</f>
        <v>3.6485025584186109E-3</v>
      </c>
      <c r="E11" s="10">
        <f t="array" ref="E11">SUM(IF(data!A2:A200="21-40 years",IF(data!B2:B200="30-70%",IF(data!C2:C200="Moderate (11-30%)",data!D2:D200,0),0),0))</f>
        <v>286.77746841031711</v>
      </c>
      <c r="F11" s="23">
        <f>E11/($K$20+$M$20)</f>
        <v>1.365611220986132E-3</v>
      </c>
      <c r="G11" s="10">
        <f t="array" ref="G11">SUM(IF(data!A2:A200="21-40 years",IF(data!B2:B200="30-70%",IF(data!C2:C200="Severe (31-50%)",data!D2:D200,0),0),0))</f>
        <v>159.14191313180268</v>
      </c>
      <c r="H11" s="23">
        <f>G11/($K$20+$M$20)</f>
        <v>7.5782098052083757E-4</v>
      </c>
      <c r="I11" s="10">
        <f t="array" ref="I11">SUM(IF(data!A2:A200="21-40 years",IF(data!B2:B200="30-70%",IF(data!C2:C200="Very Severe (&gt;50%)",data!D2:D200,0),0),0))</f>
        <v>147.36528779976473</v>
      </c>
      <c r="J11" s="23">
        <f>I11/($K$20+$M$20)</f>
        <v>7.0174163862578233E-4</v>
      </c>
      <c r="K11" s="11">
        <f>SUM(C11,E11,G11,I11)</f>
        <v>1359.4678341494325</v>
      </c>
      <c r="L11" s="29">
        <f>K11/($K$20+$M$20)</f>
        <v>6.4736763985513632E-3</v>
      </c>
      <c r="M11" s="31">
        <f t="array" ref="M11">SUM(IF(data!A2:A200="21-40 years",IF(data!B2:B200="30-70%",IF(data!C2:C200="No Attack",data!D2:D200,0),0),0))</f>
        <v>7467.836993015836</v>
      </c>
      <c r="N11" s="25">
        <f>M11/($K$20+$M$20)</f>
        <v>3.5561238652007263E-2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45"/>
      <c r="B12" s="9" t="s">
        <v>5</v>
      </c>
      <c r="C12" s="10">
        <f t="array" ref="C12">SUM(IF(data!A2:A200="21-40 years",IF(data!B2:B200="&gt;70%",IF(data!C2:C200="Light (&lt;11%)",data!D2:D200,0),0),0))</f>
        <v>592.01322513920729</v>
      </c>
      <c r="D12" s="23">
        <f>C12/($K$20+$M$20)</f>
        <v>2.8191193251819835E-3</v>
      </c>
      <c r="E12" s="10">
        <f t="array" ref="E12">SUM(IF(data!A2:A200="21-40 years",IF(data!B2:B200="&gt;70%",IF(data!C2:C200="Moderate (11-30%)",data!D2:D200,0),0),0))</f>
        <v>211.36912924608413</v>
      </c>
      <c r="F12" s="23">
        <f>E12/($K$20+$M$20)</f>
        <v>1.0065227797308226E-3</v>
      </c>
      <c r="G12" s="10">
        <f t="array" ref="G12">SUM(IF(data!A2:A200="21-40 years",IF(data!B2:B200="&gt;70%",IF(data!C2:C200="Severe (31-50%)",data!D2:D200,0),0),0))</f>
        <v>73.362263583623857</v>
      </c>
      <c r="H12" s="23">
        <f>G12/($K$20+$M$20)</f>
        <v>3.4934519403524662E-4</v>
      </c>
      <c r="I12" s="10">
        <f t="array" ref="I12">SUM(IF(data!A2:A200="21-40 years",IF(data!B2:B200="&gt;70%",IF(data!C2:C200="Very Severe (&gt;50%)",data!D2:D200,0),0),0))</f>
        <v>50.197116919965268</v>
      </c>
      <c r="J12" s="23">
        <f>I12/($K$20+$M$20)</f>
        <v>2.3903463025546135E-4</v>
      </c>
      <c r="K12" s="11">
        <f>SUM(C12,E12,G12,I12)</f>
        <v>926.94173488888055</v>
      </c>
      <c r="L12" s="29">
        <f>K12/($K$20+$M$20)</f>
        <v>4.4140219292035142E-3</v>
      </c>
      <c r="M12" s="31">
        <f t="array" ref="M12">SUM(IF(data!A2:A200="21-40 years",IF(data!B2:B200="&gt;70%",IF(data!C2:C200="No Attack",data!D2:D200,0),0),0))</f>
        <v>8647.5278501625871</v>
      </c>
      <c r="N12" s="25">
        <f>M12/($K$20+$M$20)</f>
        <v>4.1178831556863221E-2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46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140.94726921709503</v>
      </c>
      <c r="D14" s="23">
        <f>C14/($K$20+$M$20)</f>
        <v>6.7117955074079167E-4</v>
      </c>
      <c r="E14" s="10">
        <f t="array" ref="E14">SUM(IF(data!A2:A200="41-60 years",IF(data!B2:B200="30-70%",IF(data!C2:C200="Moderate (11-30%)",data!D2:D200,0),0),0))</f>
        <v>93.825484311299206</v>
      </c>
      <c r="F14" s="23">
        <f>E14/($K$20+$M$20)</f>
        <v>4.4678940399405144E-4</v>
      </c>
      <c r="G14" s="10">
        <f t="array" ref="G14">SUM(IF(data!A2:A200="41-60 years",IF(data!B2:B200="30-70%",IF(data!C2:C200="Severe (31-50%)",data!D2:D200,0),0),0))</f>
        <v>60.28464039322715</v>
      </c>
      <c r="H14" s="23">
        <f>G14/($K$20+$M$20)</f>
        <v>2.8707060505993044E-4</v>
      </c>
      <c r="I14" s="10">
        <f t="array" ref="I14">SUM(IF(data!A2:A200="41-60 years",IF(data!B2:B200="30-70%",IF(data!C2:C200="Very Severe (&gt;50%)",data!D2:D200,0),0),0))</f>
        <v>162.75422887090897</v>
      </c>
      <c r="J14" s="23">
        <f>I14/($K$20+$M$20)</f>
        <v>7.7502253730426759E-4</v>
      </c>
      <c r="K14" s="11">
        <f>SUM(C14,E14,G14,I14)</f>
        <v>457.81162279253033</v>
      </c>
      <c r="L14" s="29">
        <f>K14/($K$20+$M$20)</f>
        <v>2.180062097099041E-3</v>
      </c>
      <c r="M14" s="31">
        <f t="array" ref="M14">SUM(IF(data!A2:A200="41-60 years",IF(data!B2:B200="30-70%",IF(data!C2:C200="No Attack",data!D2:D200,0),0),0))</f>
        <v>1445.7178514174382</v>
      </c>
      <c r="N14" s="25">
        <f>M14/($K$20+$M$20)</f>
        <v>6.8843920382574524E-3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45"/>
      <c r="B15" s="9" t="s">
        <v>5</v>
      </c>
      <c r="C15" s="10">
        <f t="array" ref="C15">SUM(IF(data!A2:A200="41-60 years",IF(data!B2:B200="&gt;70%",IF(data!C2:C200="Light (&lt;11%)",data!D2:D200,0),0),0))</f>
        <v>237.28312757682269</v>
      </c>
      <c r="D15" s="23">
        <f>C15/($K$20+$M$20)</f>
        <v>1.129923153885877E-3</v>
      </c>
      <c r="E15" s="10">
        <f t="array" ref="E15">SUM(IF(data!A2:A200="41-60 years",IF(data!B2:B200="&gt;70%",IF(data!C2:C200="Moderate (11-30%)",data!D2:D200,0),0),0))</f>
        <v>83.251869788152149</v>
      </c>
      <c r="F15" s="23">
        <f>E15/($K$20+$M$20)</f>
        <v>3.9643870273696453E-4</v>
      </c>
      <c r="G15" s="10">
        <f t="array" ref="G15">SUM(IF(data!A2:A200="41-60 years",IF(data!B2:B200="&gt;70%",IF(data!C2:C200="Severe (31-50%)",data!D2:D200,0),0),0))</f>
        <v>7.1625609935447789</v>
      </c>
      <c r="H15" s="23">
        <f>G15/($K$20+$M$20)</f>
        <v>3.4107538915112477E-5</v>
      </c>
      <c r="I15" s="10">
        <f t="array" ref="I15">SUM(IF(data!A2:A200="41-60 years",IF(data!B2:B200="&gt;70%",IF(data!C2:C200="Very Severe (&gt;50%)",data!D2:D200,0),0),0))</f>
        <v>302.80626346608204</v>
      </c>
      <c r="J15" s="23">
        <f>I15/($K$20+$M$20)</f>
        <v>1.441939052835603E-3</v>
      </c>
      <c r="K15" s="11">
        <f>SUM(C15,E15,G15,I15)</f>
        <v>630.50382182460169</v>
      </c>
      <c r="L15" s="29">
        <f>K15/($K$20+$M$20)</f>
        <v>3.0024084483735573E-3</v>
      </c>
      <c r="M15" s="31">
        <f t="array" ref="M15">SUM(IF(data!A2:A200="41-60 years",IF(data!B2:B200="&gt;70%",IF(data!C2:C200="No Attack",data!D2:D200,0),0),0))</f>
        <v>1966.6322717697517</v>
      </c>
      <c r="N15" s="25">
        <f>M15/($K$20+$M$20)</f>
        <v>9.3649445780015893E-3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46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5319.9828456615287</v>
      </c>
      <c r="D17" s="23">
        <f>C17/($K$20+$M$20)</f>
        <v>2.5333330089567632E-2</v>
      </c>
      <c r="E17" s="10">
        <f t="array" ref="E17">SUM(IF(data!A2:A200="&gt;60 years",IF(data!B2:B200="30-70%",IF(data!C2:C200="Moderate (11-30%)",data!D2:D200,0),0),0))</f>
        <v>6477.1363829626162</v>
      </c>
      <c r="F17" s="23">
        <f>E17/($K$20+$M$20)</f>
        <v>3.0843602091415425E-2</v>
      </c>
      <c r="G17" s="10">
        <f t="array" ref="G17">SUM(IF(data!A2:A200="&gt;60 years",IF(data!B2:B200="30-70%",IF(data!C2:C200="Severe (31-50%)",data!D2:D200,0),0),0))</f>
        <v>4207.4780657812489</v>
      </c>
      <c r="H17" s="23">
        <f>G17/($K$20+$M$20)</f>
        <v>2.0035671876644512E-2</v>
      </c>
      <c r="I17" s="10">
        <f t="array" ref="I17">SUM(IF(data!A2:A200="&gt;60 years",IF(data!B2:B200="30-70%",IF(data!C2:C200="Very Severe (&gt;50%)",data!D2:D200,0),0),0))</f>
        <v>8713.580657020846</v>
      </c>
      <c r="J17" s="23">
        <f>I17/($K$20+$M$20)</f>
        <v>4.1493369706332509E-2</v>
      </c>
      <c r="K17" s="11">
        <f>SUM(C17,E17,G17,I17)</f>
        <v>24718.177951426238</v>
      </c>
      <c r="L17" s="29">
        <f>K17/($K$20+$M$20)</f>
        <v>0.11770597376396007</v>
      </c>
      <c r="M17" s="31">
        <f t="array" ref="M17">SUM(IF(data!A2:A200="&gt;60 years",IF(data!B2:B200="30-70%",IF(data!C2:C200="No Attack",data!D2:D200,0),0),0))</f>
        <v>63056.399164075126</v>
      </c>
      <c r="N17" s="25">
        <f>M17/($K$20+$M$20)</f>
        <v>0.30026949721948115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45"/>
      <c r="B18" s="9" t="s">
        <v>5</v>
      </c>
      <c r="C18" s="10">
        <f t="array" ref="C18">SUM(IF(data!A2:A200="&gt;60 years",IF(data!B2:B200="&gt;70%",IF(data!C2:C200="Light (&lt;11%)",data!D2:D200,0),0),0))</f>
        <v>10732.79907162491</v>
      </c>
      <c r="D18" s="23">
        <f>C18/($K$20+$M$20)</f>
        <v>5.1108725263693776E-2</v>
      </c>
      <c r="E18" s="10">
        <f t="array" ref="E18">SUM(IF(data!A2:A200="&gt;60 years",IF(data!B2:B200="&gt;70%",IF(data!C2:C200="Moderate (11-30%)",data!D2:D200,0),0),0))</f>
        <v>10427.839370703943</v>
      </c>
      <c r="F18" s="23">
        <f>E18/($K$20+$M$20)</f>
        <v>4.9656531715034695E-2</v>
      </c>
      <c r="G18" s="10">
        <f t="array" ref="G18">SUM(IF(data!A2:A200="&gt;60 years",IF(data!B2:B200="&gt;70%",IF(data!C2:C200="Severe (31-50%)",data!D2:D200,0),0),0))</f>
        <v>6860.0059309862609</v>
      </c>
      <c r="H18" s="23">
        <f>G18/($K$20+$M$20)</f>
        <v>3.2666796060778769E-2</v>
      </c>
      <c r="I18" s="10">
        <f t="array" ref="I18">SUM(IF(data!A2:A200="&gt;60 years",IF(data!B2:B200="&gt;70%",IF(data!C2:C200="Very Severe (&gt;50%)",data!D2:D200,0),0),0))</f>
        <v>10853.611823074589</v>
      </c>
      <c r="J18" s="23">
        <f>I18/($K$20+$M$20)</f>
        <v>5.1684025861514223E-2</v>
      </c>
      <c r="K18" s="11">
        <f>SUM(C18,E18,G18,I18)</f>
        <v>38874.256196389702</v>
      </c>
      <c r="L18" s="29">
        <f>K18/($K$20+$M$20)</f>
        <v>0.18511607890102147</v>
      </c>
      <c r="M18" s="31">
        <f t="array" ref="M18">SUM(IF(data!A2:A200="&gt;60 years",IF(data!B2:B200="&gt;70%",IF(data!C2:C200="No Attack",data!D2:D200,0),0),0))</f>
        <v>60448.076452175366</v>
      </c>
      <c r="N18" s="25">
        <f>M18/($K$20+$M$20)</f>
        <v>0.28784887441718032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17789.208704027111</v>
      </c>
      <c r="D20" s="26">
        <f>C20/($K$20+$M$20)</f>
        <v>8.4710779941488665E-2</v>
      </c>
      <c r="E20" s="27">
        <f>SUM(E11:E18)</f>
        <v>17580.199705422412</v>
      </c>
      <c r="F20" s="26">
        <f>E20/($K$20+$M$20)</f>
        <v>8.3715495913898083E-2</v>
      </c>
      <c r="G20" s="27">
        <f>SUM(G11:G18)</f>
        <v>11367.435374869709</v>
      </c>
      <c r="H20" s="26">
        <f>G20/($K$20+$M$20)</f>
        <v>5.4130812255954411E-2</v>
      </c>
      <c r="I20" s="27">
        <f>SUM(I11:I18)</f>
        <v>20230.315377152154</v>
      </c>
      <c r="J20" s="26">
        <f>I20/($K$20+$M$20)</f>
        <v>9.6335133426867836E-2</v>
      </c>
      <c r="K20" s="27">
        <f>SUM(K11:K18)</f>
        <v>66967.159161471383</v>
      </c>
      <c r="L20" s="30">
        <f>SUM(L11:L18)</f>
        <v>0.31889222153820901</v>
      </c>
      <c r="M20" s="32">
        <f>SUM(M11:M18)</f>
        <v>143032.19058261611</v>
      </c>
      <c r="N20" s="24">
        <f>SUM(N11:N18)</f>
        <v>0.68110777846179094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17:A18"/>
    <mergeCell ref="C9:D9"/>
    <mergeCell ref="E9:F9"/>
    <mergeCell ref="G9:H9"/>
    <mergeCell ref="I9:J9"/>
    <mergeCell ref="A8:L8"/>
    <mergeCell ref="M8:N8"/>
    <mergeCell ref="A9:B9"/>
    <mergeCell ref="A11:A12"/>
    <mergeCell ref="A14:A15"/>
    <mergeCell ref="K9:L9"/>
    <mergeCell ref="M9:N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3"/>
  <sheetViews>
    <sheetView workbookViewId="0">
      <selection sqref="A1:D108"/>
    </sheetView>
  </sheetViews>
  <sheetFormatPr defaultColWidth="16.33203125" defaultRowHeight="14.4"/>
  <sheetData>
    <row r="1" spans="1:4">
      <c r="A1" s="54" t="s">
        <v>0</v>
      </c>
      <c r="B1" s="54" t="s">
        <v>1</v>
      </c>
      <c r="C1" s="54" t="s">
        <v>2</v>
      </c>
      <c r="D1" s="54" t="s">
        <v>3</v>
      </c>
    </row>
    <row r="2" spans="1:4">
      <c r="A2" s="55" t="s">
        <v>21</v>
      </c>
      <c r="B2" s="55" t="s">
        <v>5</v>
      </c>
      <c r="C2" s="55" t="s">
        <v>6</v>
      </c>
      <c r="D2" s="56">
        <v>88.103989778937787</v>
      </c>
    </row>
    <row r="3" spans="1:4">
      <c r="A3" s="55" t="s">
        <v>21</v>
      </c>
      <c r="B3" s="55" t="s">
        <v>5</v>
      </c>
      <c r="C3" s="55" t="s">
        <v>6</v>
      </c>
      <c r="D3" s="56">
        <v>512.73306820950768</v>
      </c>
    </row>
    <row r="4" spans="1:4" ht="28.8">
      <c r="A4" s="55" t="s">
        <v>21</v>
      </c>
      <c r="B4" s="55" t="s">
        <v>5</v>
      </c>
      <c r="C4" s="55" t="s">
        <v>7</v>
      </c>
      <c r="D4" s="56">
        <v>8.4405005567229114</v>
      </c>
    </row>
    <row r="5" spans="1:4" ht="28.8">
      <c r="A5" s="55" t="s">
        <v>21</v>
      </c>
      <c r="B5" s="55" t="s">
        <v>5</v>
      </c>
      <c r="C5" s="55" t="s">
        <v>7</v>
      </c>
      <c r="D5" s="56">
        <v>84.957735568587751</v>
      </c>
    </row>
    <row r="6" spans="1:4">
      <c r="A6" s="55" t="s">
        <v>21</v>
      </c>
      <c r="B6" s="55" t="s">
        <v>5</v>
      </c>
      <c r="C6" s="55" t="s">
        <v>8</v>
      </c>
      <c r="D6" s="56">
        <v>8923.5019962916122</v>
      </c>
    </row>
    <row r="7" spans="1:4">
      <c r="A7" s="55" t="s">
        <v>21</v>
      </c>
      <c r="B7" s="55" t="s">
        <v>5</v>
      </c>
      <c r="C7" s="55" t="s">
        <v>8</v>
      </c>
      <c r="D7" s="56">
        <v>22.642899545928611</v>
      </c>
    </row>
    <row r="8" spans="1:4">
      <c r="A8" s="55" t="s">
        <v>21</v>
      </c>
      <c r="B8" s="55" t="s">
        <v>5</v>
      </c>
      <c r="C8" s="55" t="s">
        <v>8</v>
      </c>
      <c r="D8" s="56">
        <v>144.73666400332419</v>
      </c>
    </row>
    <row r="9" spans="1:4">
      <c r="A9" s="55" t="s">
        <v>21</v>
      </c>
      <c r="B9" s="55" t="s">
        <v>5</v>
      </c>
      <c r="C9" s="55" t="s">
        <v>8</v>
      </c>
      <c r="D9" s="56">
        <v>198.09604310681789</v>
      </c>
    </row>
    <row r="10" spans="1:4">
      <c r="A10" s="55" t="s">
        <v>21</v>
      </c>
      <c r="B10" s="55" t="s">
        <v>5</v>
      </c>
      <c r="C10" s="55" t="s">
        <v>9</v>
      </c>
      <c r="D10" s="56">
        <v>19.083978004919434</v>
      </c>
    </row>
    <row r="11" spans="1:4">
      <c r="A11" s="55" t="s">
        <v>21</v>
      </c>
      <c r="B11" s="55" t="s">
        <v>5</v>
      </c>
      <c r="C11" s="55" t="s">
        <v>9</v>
      </c>
      <c r="D11" s="56">
        <v>10.776676017595133</v>
      </c>
    </row>
    <row r="12" spans="1:4" ht="28.8">
      <c r="A12" s="55" t="s">
        <v>21</v>
      </c>
      <c r="B12" s="55" t="s">
        <v>5</v>
      </c>
      <c r="C12" s="55" t="s">
        <v>10</v>
      </c>
      <c r="D12" s="56">
        <v>17.473158644802027</v>
      </c>
    </row>
    <row r="13" spans="1:4" ht="28.8">
      <c r="A13" s="55" t="s">
        <v>21</v>
      </c>
      <c r="B13" s="55" t="s">
        <v>5</v>
      </c>
      <c r="C13" s="55" t="s">
        <v>10</v>
      </c>
      <c r="D13" s="56">
        <v>8.9526710030213501E-6</v>
      </c>
    </row>
    <row r="14" spans="1:4">
      <c r="A14" s="55" t="s">
        <v>21</v>
      </c>
      <c r="B14" s="55" t="s">
        <v>11</v>
      </c>
      <c r="C14" s="55" t="s">
        <v>6</v>
      </c>
      <c r="D14" s="56">
        <v>75.195064046460416</v>
      </c>
    </row>
    <row r="15" spans="1:4">
      <c r="A15" s="55" t="s">
        <v>21</v>
      </c>
      <c r="B15" s="55" t="s">
        <v>11</v>
      </c>
      <c r="C15" s="55" t="s">
        <v>6</v>
      </c>
      <c r="D15" s="56">
        <v>437.83637061103718</v>
      </c>
    </row>
    <row r="16" spans="1:4">
      <c r="A16" s="55" t="s">
        <v>21</v>
      </c>
      <c r="B16" s="55" t="s">
        <v>11</v>
      </c>
      <c r="C16" s="55" t="s">
        <v>6</v>
      </c>
      <c r="D16" s="56">
        <v>2.0015568901510825</v>
      </c>
    </row>
    <row r="17" spans="1:4" ht="28.8">
      <c r="A17" s="55" t="s">
        <v>21</v>
      </c>
      <c r="B17" s="55" t="s">
        <v>11</v>
      </c>
      <c r="C17" s="55" t="s">
        <v>7</v>
      </c>
      <c r="D17" s="56">
        <v>26.878472735128895</v>
      </c>
    </row>
    <row r="18" spans="1:4" ht="28.8">
      <c r="A18" s="55" t="s">
        <v>21</v>
      </c>
      <c r="B18" s="55" t="s">
        <v>11</v>
      </c>
      <c r="C18" s="55" t="s">
        <v>7</v>
      </c>
      <c r="D18" s="56">
        <v>138.46369695292273</v>
      </c>
    </row>
    <row r="19" spans="1:4">
      <c r="A19" s="55" t="s">
        <v>21</v>
      </c>
      <c r="B19" s="55" t="s">
        <v>11</v>
      </c>
      <c r="C19" s="55" t="s">
        <v>8</v>
      </c>
      <c r="D19" s="56">
        <v>7882.4457560153951</v>
      </c>
    </row>
    <row r="20" spans="1:4">
      <c r="A20" s="55" t="s">
        <v>21</v>
      </c>
      <c r="B20" s="55" t="s">
        <v>11</v>
      </c>
      <c r="C20" s="55" t="s">
        <v>8</v>
      </c>
      <c r="D20" s="56">
        <v>73.455443561477253</v>
      </c>
    </row>
    <row r="21" spans="1:4">
      <c r="A21" s="55" t="s">
        <v>21</v>
      </c>
      <c r="B21" s="55" t="s">
        <v>11</v>
      </c>
      <c r="C21" s="55" t="s">
        <v>8</v>
      </c>
      <c r="D21" s="56">
        <v>222.91969260212971</v>
      </c>
    </row>
    <row r="22" spans="1:4">
      <c r="A22" s="55" t="s">
        <v>21</v>
      </c>
      <c r="B22" s="55" t="s">
        <v>11</v>
      </c>
      <c r="C22" s="55" t="s">
        <v>8</v>
      </c>
      <c r="D22" s="56">
        <v>75.890212697910016</v>
      </c>
    </row>
    <row r="23" spans="1:4">
      <c r="A23" s="55" t="s">
        <v>21</v>
      </c>
      <c r="B23" s="55" t="s">
        <v>11</v>
      </c>
      <c r="C23" s="55" t="s">
        <v>9</v>
      </c>
      <c r="D23" s="56">
        <v>7.9390258135159488</v>
      </c>
    </row>
    <row r="24" spans="1:4">
      <c r="A24" s="55" t="s">
        <v>21</v>
      </c>
      <c r="B24" s="55" t="s">
        <v>11</v>
      </c>
      <c r="C24" s="55" t="s">
        <v>9</v>
      </c>
      <c r="D24" s="56">
        <v>113.63474028288847</v>
      </c>
    </row>
    <row r="25" spans="1:4" ht="28.8">
      <c r="A25" s="55" t="s">
        <v>21</v>
      </c>
      <c r="B25" s="55" t="s">
        <v>11</v>
      </c>
      <c r="C25" s="55" t="s">
        <v>10</v>
      </c>
      <c r="D25" s="56">
        <v>16.551106564953677</v>
      </c>
    </row>
    <row r="26" spans="1:4">
      <c r="A26" s="55" t="s">
        <v>4</v>
      </c>
      <c r="B26" s="55" t="s">
        <v>5</v>
      </c>
      <c r="C26" s="55" t="s">
        <v>6</v>
      </c>
      <c r="D26" s="56">
        <v>1745.250810962109</v>
      </c>
    </row>
    <row r="27" spans="1:4">
      <c r="A27" s="55" t="s">
        <v>4</v>
      </c>
      <c r="B27" s="55" t="s">
        <v>5</v>
      </c>
      <c r="C27" s="55" t="s">
        <v>6</v>
      </c>
      <c r="D27" s="56">
        <v>4031.992578476275</v>
      </c>
    </row>
    <row r="28" spans="1:4">
      <c r="A28" s="55" t="s">
        <v>4</v>
      </c>
      <c r="B28" s="55" t="s">
        <v>5</v>
      </c>
      <c r="C28" s="55" t="s">
        <v>6</v>
      </c>
      <c r="D28" s="56">
        <v>4955.5556821865257</v>
      </c>
    </row>
    <row r="29" spans="1:4" ht="28.8">
      <c r="A29" s="55" t="s">
        <v>4</v>
      </c>
      <c r="B29" s="55" t="s">
        <v>5</v>
      </c>
      <c r="C29" s="55" t="s">
        <v>7</v>
      </c>
      <c r="D29" s="56">
        <v>2923.6377995452976</v>
      </c>
    </row>
    <row r="30" spans="1:4" ht="28.8">
      <c r="A30" s="55" t="s">
        <v>4</v>
      </c>
      <c r="B30" s="55" t="s">
        <v>5</v>
      </c>
      <c r="C30" s="55" t="s">
        <v>7</v>
      </c>
      <c r="D30" s="56">
        <v>2353.3249067785441</v>
      </c>
    </row>
    <row r="31" spans="1:4" ht="28.8">
      <c r="A31" s="55" t="s">
        <v>4</v>
      </c>
      <c r="B31" s="55" t="s">
        <v>5</v>
      </c>
      <c r="C31" s="55" t="s">
        <v>7</v>
      </c>
      <c r="D31" s="56">
        <v>5150.8766643801018</v>
      </c>
    </row>
    <row r="32" spans="1:4">
      <c r="A32" s="55" t="s">
        <v>4</v>
      </c>
      <c r="B32" s="55" t="s">
        <v>5</v>
      </c>
      <c r="C32" s="55" t="s">
        <v>8</v>
      </c>
      <c r="D32" s="56">
        <v>58699.122534151393</v>
      </c>
    </row>
    <row r="33" spans="1:4">
      <c r="A33" s="55" t="s">
        <v>4</v>
      </c>
      <c r="B33" s="55" t="s">
        <v>5</v>
      </c>
      <c r="C33" s="55" t="s">
        <v>8</v>
      </c>
      <c r="D33" s="56">
        <v>110.0209321866059</v>
      </c>
    </row>
    <row r="34" spans="1:4">
      <c r="A34" s="55" t="s">
        <v>4</v>
      </c>
      <c r="B34" s="55" t="s">
        <v>5</v>
      </c>
      <c r="C34" s="55" t="s">
        <v>8</v>
      </c>
      <c r="D34" s="56">
        <v>675.05584468838867</v>
      </c>
    </row>
    <row r="35" spans="1:4">
      <c r="A35" s="55" t="s">
        <v>4</v>
      </c>
      <c r="B35" s="55" t="s">
        <v>5</v>
      </c>
      <c r="C35" s="55" t="s">
        <v>8</v>
      </c>
      <c r="D35" s="56">
        <v>963.87714114898063</v>
      </c>
    </row>
    <row r="36" spans="1:4">
      <c r="A36" s="55" t="s">
        <v>4</v>
      </c>
      <c r="B36" s="55" t="s">
        <v>5</v>
      </c>
      <c r="C36" s="55" t="s">
        <v>9</v>
      </c>
      <c r="D36" s="56">
        <v>2766.5452773853076</v>
      </c>
    </row>
    <row r="37" spans="1:4">
      <c r="A37" s="55" t="s">
        <v>4</v>
      </c>
      <c r="B37" s="55" t="s">
        <v>5</v>
      </c>
      <c r="C37" s="55" t="s">
        <v>9</v>
      </c>
      <c r="D37" s="56">
        <v>2114.1712687644454</v>
      </c>
    </row>
    <row r="38" spans="1:4">
      <c r="A38" s="55" t="s">
        <v>4</v>
      </c>
      <c r="B38" s="55" t="s">
        <v>5</v>
      </c>
      <c r="C38" s="55" t="s">
        <v>9</v>
      </c>
      <c r="D38" s="56">
        <v>1979.2893848365075</v>
      </c>
    </row>
    <row r="39" spans="1:4" ht="28.8">
      <c r="A39" s="55" t="s">
        <v>4</v>
      </c>
      <c r="B39" s="55" t="s">
        <v>5</v>
      </c>
      <c r="C39" s="55" t="s">
        <v>10</v>
      </c>
      <c r="D39" s="56">
        <v>5451.304272387144</v>
      </c>
    </row>
    <row r="40" spans="1:4" ht="28.8">
      <c r="A40" s="55" t="s">
        <v>4</v>
      </c>
      <c r="B40" s="55" t="s">
        <v>5</v>
      </c>
      <c r="C40" s="55" t="s">
        <v>10</v>
      </c>
      <c r="D40" s="56">
        <v>2675.8151967664244</v>
      </c>
    </row>
    <row r="41" spans="1:4" ht="28.8">
      <c r="A41" s="55" t="s">
        <v>4</v>
      </c>
      <c r="B41" s="55" t="s">
        <v>5</v>
      </c>
      <c r="C41" s="55" t="s">
        <v>10</v>
      </c>
      <c r="D41" s="56">
        <v>2726.4923539210213</v>
      </c>
    </row>
    <row r="42" spans="1:4">
      <c r="A42" s="55" t="s">
        <v>4</v>
      </c>
      <c r="B42" s="55" t="s">
        <v>11</v>
      </c>
      <c r="C42" s="55" t="s">
        <v>6</v>
      </c>
      <c r="D42" s="56">
        <v>1602.4544688452447</v>
      </c>
    </row>
    <row r="43" spans="1:4">
      <c r="A43" s="55" t="s">
        <v>4</v>
      </c>
      <c r="B43" s="55" t="s">
        <v>11</v>
      </c>
      <c r="C43" s="55" t="s">
        <v>6</v>
      </c>
      <c r="D43" s="56">
        <v>1756.0414496046235</v>
      </c>
    </row>
    <row r="44" spans="1:4">
      <c r="A44" s="55" t="s">
        <v>4</v>
      </c>
      <c r="B44" s="55" t="s">
        <v>11</v>
      </c>
      <c r="C44" s="55" t="s">
        <v>6</v>
      </c>
      <c r="D44" s="56">
        <v>1961.4869272116607</v>
      </c>
    </row>
    <row r="45" spans="1:4" ht="28.8">
      <c r="A45" s="55" t="s">
        <v>4</v>
      </c>
      <c r="B45" s="55" t="s">
        <v>11</v>
      </c>
      <c r="C45" s="55" t="s">
        <v>7</v>
      </c>
      <c r="D45" s="56">
        <v>2432.9936389261466</v>
      </c>
    </row>
    <row r="46" spans="1:4" ht="28.8">
      <c r="A46" s="55" t="s">
        <v>4</v>
      </c>
      <c r="B46" s="55" t="s">
        <v>11</v>
      </c>
      <c r="C46" s="55" t="s">
        <v>7</v>
      </c>
      <c r="D46" s="56">
        <v>2479.3560160781785</v>
      </c>
    </row>
    <row r="47" spans="1:4" ht="28.8">
      <c r="A47" s="55" t="s">
        <v>4</v>
      </c>
      <c r="B47" s="55" t="s">
        <v>11</v>
      </c>
      <c r="C47" s="55" t="s">
        <v>7</v>
      </c>
      <c r="D47" s="56">
        <v>1564.7867279582908</v>
      </c>
    </row>
    <row r="48" spans="1:4">
      <c r="A48" s="55" t="s">
        <v>4</v>
      </c>
      <c r="B48" s="55" t="s">
        <v>11</v>
      </c>
      <c r="C48" s="55" t="s">
        <v>8</v>
      </c>
      <c r="D48" s="56">
        <v>62118.997368664997</v>
      </c>
    </row>
    <row r="49" spans="1:4">
      <c r="A49" s="55" t="s">
        <v>4</v>
      </c>
      <c r="B49" s="55" t="s">
        <v>11</v>
      </c>
      <c r="C49" s="55" t="s">
        <v>8</v>
      </c>
      <c r="D49" s="56">
        <v>255.98591553505113</v>
      </c>
    </row>
    <row r="50" spans="1:4">
      <c r="A50" s="55" t="s">
        <v>4</v>
      </c>
      <c r="B50" s="55" t="s">
        <v>11</v>
      </c>
      <c r="C50" s="55" t="s">
        <v>8</v>
      </c>
      <c r="D50" s="56">
        <v>500.80971657265604</v>
      </c>
    </row>
    <row r="51" spans="1:4">
      <c r="A51" s="55" t="s">
        <v>4</v>
      </c>
      <c r="B51" s="55" t="s">
        <v>11</v>
      </c>
      <c r="C51" s="55" t="s">
        <v>8</v>
      </c>
      <c r="D51" s="56">
        <v>180.60616330241891</v>
      </c>
    </row>
    <row r="52" spans="1:4">
      <c r="A52" s="55" t="s">
        <v>4</v>
      </c>
      <c r="B52" s="55" t="s">
        <v>11</v>
      </c>
      <c r="C52" s="55" t="s">
        <v>9</v>
      </c>
      <c r="D52" s="56">
        <v>1474.4051318777997</v>
      </c>
    </row>
    <row r="53" spans="1:4">
      <c r="A53" s="55" t="s">
        <v>4</v>
      </c>
      <c r="B53" s="55" t="s">
        <v>11</v>
      </c>
      <c r="C53" s="55" t="s">
        <v>9</v>
      </c>
      <c r="D53" s="56">
        <v>1887.9192957830603</v>
      </c>
    </row>
    <row r="54" spans="1:4">
      <c r="A54" s="55" t="s">
        <v>4</v>
      </c>
      <c r="B54" s="55" t="s">
        <v>11</v>
      </c>
      <c r="C54" s="55" t="s">
        <v>9</v>
      </c>
      <c r="D54" s="56">
        <v>845.15363812038868</v>
      </c>
    </row>
    <row r="55" spans="1:4" ht="28.8">
      <c r="A55" s="55" t="s">
        <v>4</v>
      </c>
      <c r="B55" s="55" t="s">
        <v>11</v>
      </c>
      <c r="C55" s="55" t="s">
        <v>10</v>
      </c>
      <c r="D55" s="56">
        <v>3524.6430942426568</v>
      </c>
    </row>
    <row r="56" spans="1:4" ht="28.8">
      <c r="A56" s="55" t="s">
        <v>4</v>
      </c>
      <c r="B56" s="55" t="s">
        <v>11</v>
      </c>
      <c r="C56" s="55" t="s">
        <v>10</v>
      </c>
      <c r="D56" s="56">
        <v>3537.1884246483005</v>
      </c>
    </row>
    <row r="57" spans="1:4" ht="28.8">
      <c r="A57" s="55" t="s">
        <v>4</v>
      </c>
      <c r="B57" s="55" t="s">
        <v>11</v>
      </c>
      <c r="C57" s="55" t="s">
        <v>10</v>
      </c>
      <c r="D57" s="56">
        <v>1651.749138129888</v>
      </c>
    </row>
    <row r="58" spans="1:4">
      <c r="A58" s="55" t="s">
        <v>12</v>
      </c>
      <c r="B58" s="55" t="s">
        <v>5</v>
      </c>
      <c r="C58" s="55" t="s">
        <v>6</v>
      </c>
      <c r="D58" s="56">
        <v>32.075229035271562</v>
      </c>
    </row>
    <row r="59" spans="1:4">
      <c r="A59" s="55" t="s">
        <v>12</v>
      </c>
      <c r="B59" s="55" t="s">
        <v>5</v>
      </c>
      <c r="C59" s="55" t="s">
        <v>6</v>
      </c>
      <c r="D59" s="56">
        <v>559.93799610393569</v>
      </c>
    </row>
    <row r="60" spans="1:4" ht="28.8">
      <c r="A60" s="55" t="s">
        <v>12</v>
      </c>
      <c r="B60" s="55" t="s">
        <v>5</v>
      </c>
      <c r="C60" s="55" t="s">
        <v>7</v>
      </c>
      <c r="D60" s="56">
        <v>106.17275184238328</v>
      </c>
    </row>
    <row r="61" spans="1:4" ht="28.8">
      <c r="A61" s="55" t="s">
        <v>12</v>
      </c>
      <c r="B61" s="55" t="s">
        <v>5</v>
      </c>
      <c r="C61" s="55" t="s">
        <v>7</v>
      </c>
      <c r="D61" s="56">
        <v>96.220188612784852</v>
      </c>
    </row>
    <row r="62" spans="1:4" ht="28.8">
      <c r="A62" s="55" t="s">
        <v>12</v>
      </c>
      <c r="B62" s="55" t="s">
        <v>5</v>
      </c>
      <c r="C62" s="55" t="s">
        <v>7</v>
      </c>
      <c r="D62" s="56">
        <v>8.9761887909160016</v>
      </c>
    </row>
    <row r="63" spans="1:4">
      <c r="A63" s="55" t="s">
        <v>12</v>
      </c>
      <c r="B63" s="55" t="s">
        <v>5</v>
      </c>
      <c r="C63" s="55" t="s">
        <v>8</v>
      </c>
      <c r="D63" s="56">
        <v>8508.3937168265329</v>
      </c>
    </row>
    <row r="64" spans="1:4">
      <c r="A64" s="55" t="s">
        <v>12</v>
      </c>
      <c r="B64" s="55" t="s">
        <v>5</v>
      </c>
      <c r="C64" s="55" t="s">
        <v>8</v>
      </c>
      <c r="D64" s="56">
        <v>60.98121947419299</v>
      </c>
    </row>
    <row r="65" spans="1:4">
      <c r="A65" s="55" t="s">
        <v>12</v>
      </c>
      <c r="B65" s="55" t="s">
        <v>5</v>
      </c>
      <c r="C65" s="55" t="s">
        <v>8</v>
      </c>
      <c r="D65" s="56">
        <v>78.152913861860767</v>
      </c>
    </row>
    <row r="66" spans="1:4">
      <c r="A66" s="55" t="s">
        <v>12</v>
      </c>
      <c r="B66" s="55" t="s">
        <v>5</v>
      </c>
      <c r="C66" s="55" t="s">
        <v>9</v>
      </c>
      <c r="D66" s="56">
        <v>73.362066020193822</v>
      </c>
    </row>
    <row r="67" spans="1:4">
      <c r="A67" s="55" t="s">
        <v>12</v>
      </c>
      <c r="B67" s="55" t="s">
        <v>5</v>
      </c>
      <c r="C67" s="55" t="s">
        <v>9</v>
      </c>
      <c r="D67" s="56">
        <v>1.9756343003960776E-4</v>
      </c>
    </row>
    <row r="68" spans="1:4" ht="28.8">
      <c r="A68" s="55" t="s">
        <v>12</v>
      </c>
      <c r="B68" s="55" t="s">
        <v>5</v>
      </c>
      <c r="C68" s="55" t="s">
        <v>10</v>
      </c>
      <c r="D68" s="56">
        <v>14.166079027371833</v>
      </c>
    </row>
    <row r="69" spans="1:4" ht="28.8">
      <c r="A69" s="55" t="s">
        <v>12</v>
      </c>
      <c r="B69" s="55" t="s">
        <v>5</v>
      </c>
      <c r="C69" s="55" t="s">
        <v>10</v>
      </c>
      <c r="D69" s="56">
        <v>36.031037892593439</v>
      </c>
    </row>
    <row r="70" spans="1:4">
      <c r="A70" s="55" t="s">
        <v>12</v>
      </c>
      <c r="B70" s="55" t="s">
        <v>11</v>
      </c>
      <c r="C70" s="55" t="s">
        <v>6</v>
      </c>
      <c r="D70" s="56">
        <v>181.82863549688238</v>
      </c>
    </row>
    <row r="71" spans="1:4">
      <c r="A71" s="55" t="s">
        <v>12</v>
      </c>
      <c r="B71" s="55" t="s">
        <v>11</v>
      </c>
      <c r="C71" s="55" t="s">
        <v>6</v>
      </c>
      <c r="D71" s="56">
        <v>584.35431814396543</v>
      </c>
    </row>
    <row r="72" spans="1:4">
      <c r="A72" s="55" t="s">
        <v>12</v>
      </c>
      <c r="B72" s="55" t="s">
        <v>11</v>
      </c>
      <c r="C72" s="55" t="s">
        <v>6</v>
      </c>
      <c r="D72" s="56">
        <v>2.1116670005409959E-4</v>
      </c>
    </row>
    <row r="73" spans="1:4" ht="28.8">
      <c r="A73" s="55" t="s">
        <v>12</v>
      </c>
      <c r="B73" s="55" t="s">
        <v>11</v>
      </c>
      <c r="C73" s="55" t="s">
        <v>7</v>
      </c>
      <c r="D73" s="56">
        <v>172.0007642142794</v>
      </c>
    </row>
    <row r="74" spans="1:4" ht="28.8">
      <c r="A74" s="55" t="s">
        <v>12</v>
      </c>
      <c r="B74" s="55" t="s">
        <v>11</v>
      </c>
      <c r="C74" s="55" t="s">
        <v>7</v>
      </c>
      <c r="D74" s="56">
        <v>114.77651323475934</v>
      </c>
    </row>
    <row r="75" spans="1:4" ht="28.8">
      <c r="A75" s="55" t="s">
        <v>12</v>
      </c>
      <c r="B75" s="55" t="s">
        <v>11</v>
      </c>
      <c r="C75" s="55" t="s">
        <v>7</v>
      </c>
      <c r="D75" s="56">
        <v>1.9096127839845361E-4</v>
      </c>
    </row>
    <row r="76" spans="1:4">
      <c r="A76" s="55" t="s">
        <v>12</v>
      </c>
      <c r="B76" s="55" t="s">
        <v>11</v>
      </c>
      <c r="C76" s="55" t="s">
        <v>8</v>
      </c>
      <c r="D76" s="56">
        <v>7004.9278753664221</v>
      </c>
    </row>
    <row r="77" spans="1:4">
      <c r="A77" s="55" t="s">
        <v>12</v>
      </c>
      <c r="B77" s="55" t="s">
        <v>11</v>
      </c>
      <c r="C77" s="55" t="s">
        <v>8</v>
      </c>
      <c r="D77" s="56">
        <v>152.37791376080514</v>
      </c>
    </row>
    <row r="78" spans="1:4">
      <c r="A78" s="55" t="s">
        <v>12</v>
      </c>
      <c r="B78" s="55" t="s">
        <v>11</v>
      </c>
      <c r="C78" s="55" t="s">
        <v>8</v>
      </c>
      <c r="D78" s="56">
        <v>284.55219117120316</v>
      </c>
    </row>
    <row r="79" spans="1:4">
      <c r="A79" s="55" t="s">
        <v>12</v>
      </c>
      <c r="B79" s="55" t="s">
        <v>11</v>
      </c>
      <c r="C79" s="55" t="s">
        <v>8</v>
      </c>
      <c r="D79" s="56">
        <v>25.979012717405833</v>
      </c>
    </row>
    <row r="80" spans="1:4">
      <c r="A80" s="55" t="s">
        <v>12</v>
      </c>
      <c r="B80" s="55" t="s">
        <v>11</v>
      </c>
      <c r="C80" s="55" t="s">
        <v>9</v>
      </c>
      <c r="D80" s="56">
        <v>42.290325006019103</v>
      </c>
    </row>
    <row r="81" spans="1:4">
      <c r="A81" s="55" t="s">
        <v>12</v>
      </c>
      <c r="B81" s="55" t="s">
        <v>11</v>
      </c>
      <c r="C81" s="55" t="s">
        <v>9</v>
      </c>
      <c r="D81" s="56">
        <v>116.85158812578358</v>
      </c>
    </row>
    <row r="82" spans="1:4" ht="28.8">
      <c r="A82" s="55" t="s">
        <v>12</v>
      </c>
      <c r="B82" s="55" t="s">
        <v>11</v>
      </c>
      <c r="C82" s="55" t="s">
        <v>10</v>
      </c>
      <c r="D82" s="56">
        <v>68.186215240639797</v>
      </c>
    </row>
    <row r="83" spans="1:4" ht="28.8">
      <c r="A83" s="55" t="s">
        <v>12</v>
      </c>
      <c r="B83" s="55" t="s">
        <v>11</v>
      </c>
      <c r="C83" s="55" t="s">
        <v>10</v>
      </c>
      <c r="D83" s="56">
        <v>79.178919747184764</v>
      </c>
    </row>
    <row r="84" spans="1:4" ht="28.8">
      <c r="A84" s="55" t="s">
        <v>12</v>
      </c>
      <c r="B84" s="55" t="s">
        <v>11</v>
      </c>
      <c r="C84" s="55" t="s">
        <v>10</v>
      </c>
      <c r="D84" s="56">
        <v>1.5281194017258048E-4</v>
      </c>
    </row>
    <row r="85" spans="1:4">
      <c r="A85" s="55" t="s">
        <v>13</v>
      </c>
      <c r="B85" s="55" t="s">
        <v>5</v>
      </c>
      <c r="C85" s="55" t="s">
        <v>6</v>
      </c>
      <c r="D85" s="56">
        <v>5.4967089225315835</v>
      </c>
    </row>
    <row r="86" spans="1:4">
      <c r="A86" s="55" t="s">
        <v>13</v>
      </c>
      <c r="B86" s="55" t="s">
        <v>5</v>
      </c>
      <c r="C86" s="55" t="s">
        <v>6</v>
      </c>
      <c r="D86" s="56">
        <v>199.85321168570542</v>
      </c>
    </row>
    <row r="87" spans="1:4">
      <c r="A87" s="55" t="s">
        <v>13</v>
      </c>
      <c r="B87" s="55" t="s">
        <v>5</v>
      </c>
      <c r="C87" s="55" t="s">
        <v>6</v>
      </c>
      <c r="D87" s="56">
        <v>31.933206968585683</v>
      </c>
    </row>
    <row r="88" spans="1:4" ht="28.8">
      <c r="A88" s="55" t="s">
        <v>13</v>
      </c>
      <c r="B88" s="55" t="s">
        <v>5</v>
      </c>
      <c r="C88" s="55" t="s">
        <v>7</v>
      </c>
      <c r="D88" s="56">
        <v>34.422891604401258</v>
      </c>
    </row>
    <row r="89" spans="1:4" ht="28.8">
      <c r="A89" s="55" t="s">
        <v>13</v>
      </c>
      <c r="B89" s="55" t="s">
        <v>5</v>
      </c>
      <c r="C89" s="55" t="s">
        <v>7</v>
      </c>
      <c r="D89" s="56">
        <v>23.924075663303178</v>
      </c>
    </row>
    <row r="90" spans="1:4" ht="28.8">
      <c r="A90" s="55" t="s">
        <v>13</v>
      </c>
      <c r="B90" s="55" t="s">
        <v>5</v>
      </c>
      <c r="C90" s="55" t="s">
        <v>7</v>
      </c>
      <c r="D90" s="56">
        <v>24.904902520447717</v>
      </c>
    </row>
    <row r="91" spans="1:4">
      <c r="A91" s="55" t="s">
        <v>13</v>
      </c>
      <c r="B91" s="55" t="s">
        <v>5</v>
      </c>
      <c r="C91" s="55" t="s">
        <v>8</v>
      </c>
      <c r="D91" s="56">
        <v>1966.6322717697517</v>
      </c>
    </row>
    <row r="92" spans="1:4">
      <c r="A92" s="55" t="s">
        <v>13</v>
      </c>
      <c r="B92" s="55" t="s">
        <v>5</v>
      </c>
      <c r="C92" s="55" t="s">
        <v>9</v>
      </c>
      <c r="D92" s="56">
        <v>7.1625609935447789</v>
      </c>
    </row>
    <row r="93" spans="1:4" ht="28.8">
      <c r="A93" s="55" t="s">
        <v>13</v>
      </c>
      <c r="B93" s="55" t="s">
        <v>5</v>
      </c>
      <c r="C93" s="55" t="s">
        <v>10</v>
      </c>
      <c r="D93" s="56">
        <v>20.952810513383827</v>
      </c>
    </row>
    <row r="94" spans="1:4" ht="28.8">
      <c r="A94" s="55" t="s">
        <v>13</v>
      </c>
      <c r="B94" s="55" t="s">
        <v>5</v>
      </c>
      <c r="C94" s="55" t="s">
        <v>10</v>
      </c>
      <c r="D94" s="56">
        <v>28.834282807144838</v>
      </c>
    </row>
    <row r="95" spans="1:4" ht="28.8">
      <c r="A95" s="55" t="s">
        <v>13</v>
      </c>
      <c r="B95" s="55" t="s">
        <v>5</v>
      </c>
      <c r="C95" s="55" t="s">
        <v>10</v>
      </c>
      <c r="D95" s="56">
        <v>253.01917014555337</v>
      </c>
    </row>
    <row r="96" spans="1:4">
      <c r="A96" s="55" t="s">
        <v>13</v>
      </c>
      <c r="B96" s="55" t="s">
        <v>11</v>
      </c>
      <c r="C96" s="55" t="s">
        <v>6</v>
      </c>
      <c r="D96" s="56">
        <v>67.188778527439567</v>
      </c>
    </row>
    <row r="97" spans="1:4">
      <c r="A97" s="55" t="s">
        <v>13</v>
      </c>
      <c r="B97" s="55" t="s">
        <v>11</v>
      </c>
      <c r="C97" s="55" t="s">
        <v>6</v>
      </c>
      <c r="D97" s="56">
        <v>73.758490689655446</v>
      </c>
    </row>
    <row r="98" spans="1:4" ht="28.8">
      <c r="A98" s="55" t="s">
        <v>13</v>
      </c>
      <c r="B98" s="55" t="s">
        <v>11</v>
      </c>
      <c r="C98" s="55" t="s">
        <v>7</v>
      </c>
      <c r="D98" s="56">
        <v>27.958935060030413</v>
      </c>
    </row>
    <row r="99" spans="1:4" ht="28.8">
      <c r="A99" s="55" t="s">
        <v>13</v>
      </c>
      <c r="B99" s="55" t="s">
        <v>11</v>
      </c>
      <c r="C99" s="55" t="s">
        <v>7</v>
      </c>
      <c r="D99" s="56">
        <v>48.240036993722605</v>
      </c>
    </row>
    <row r="100" spans="1:4" ht="28.8">
      <c r="A100" s="55" t="s">
        <v>13</v>
      </c>
      <c r="B100" s="55" t="s">
        <v>11</v>
      </c>
      <c r="C100" s="55" t="s">
        <v>7</v>
      </c>
      <c r="D100" s="56">
        <v>17.626512257546196</v>
      </c>
    </row>
    <row r="101" spans="1:4">
      <c r="A101" s="55" t="s">
        <v>13</v>
      </c>
      <c r="B101" s="55" t="s">
        <v>11</v>
      </c>
      <c r="C101" s="55" t="s">
        <v>8</v>
      </c>
      <c r="D101" s="56">
        <v>1381.7308167188583</v>
      </c>
    </row>
    <row r="102" spans="1:4">
      <c r="A102" s="55" t="s">
        <v>13</v>
      </c>
      <c r="B102" s="55" t="s">
        <v>11</v>
      </c>
      <c r="C102" s="55" t="s">
        <v>8</v>
      </c>
      <c r="D102" s="56">
        <v>2.0936592189699127E-4</v>
      </c>
    </row>
    <row r="103" spans="1:4">
      <c r="A103" s="55" t="s">
        <v>13</v>
      </c>
      <c r="B103" s="55" t="s">
        <v>11</v>
      </c>
      <c r="C103" s="55" t="s">
        <v>8</v>
      </c>
      <c r="D103" s="56">
        <v>63.986825332658178</v>
      </c>
    </row>
    <row r="104" spans="1:4">
      <c r="A104" s="55" t="s">
        <v>13</v>
      </c>
      <c r="B104" s="55" t="s">
        <v>11</v>
      </c>
      <c r="C104" s="55" t="s">
        <v>9</v>
      </c>
      <c r="D104" s="56">
        <v>20.93077602226651</v>
      </c>
    </row>
    <row r="105" spans="1:4">
      <c r="A105" s="55" t="s">
        <v>13</v>
      </c>
      <c r="B105" s="55" t="s">
        <v>11</v>
      </c>
      <c r="C105" s="55" t="s">
        <v>9</v>
      </c>
      <c r="D105" s="56">
        <v>39.353864370960643</v>
      </c>
    </row>
    <row r="106" spans="1:4" ht="28.8">
      <c r="A106" s="55" t="s">
        <v>13</v>
      </c>
      <c r="B106" s="55" t="s">
        <v>11</v>
      </c>
      <c r="C106" s="55" t="s">
        <v>10</v>
      </c>
      <c r="D106" s="56">
        <v>49.616700095516634</v>
      </c>
    </row>
    <row r="107" spans="1:4" ht="28.8">
      <c r="A107" s="55" t="s">
        <v>13</v>
      </c>
      <c r="B107" s="55" t="s">
        <v>11</v>
      </c>
      <c r="C107" s="55" t="s">
        <v>10</v>
      </c>
      <c r="D107" s="56">
        <v>82.342161429917752</v>
      </c>
    </row>
    <row r="108" spans="1:4" ht="28.8">
      <c r="A108" s="55" t="s">
        <v>13</v>
      </c>
      <c r="B108" s="55" t="s">
        <v>11</v>
      </c>
      <c r="C108" s="55" t="s">
        <v>10</v>
      </c>
      <c r="D108" s="56">
        <v>30.795367345474595</v>
      </c>
    </row>
    <row r="109" spans="1:4">
      <c r="A109" s="36"/>
      <c r="B109" s="36"/>
      <c r="C109" s="36"/>
      <c r="D109" s="37"/>
    </row>
    <row r="110" spans="1:4">
      <c r="A110" s="36"/>
      <c r="B110" s="36"/>
      <c r="C110" s="36"/>
      <c r="D110" s="37"/>
    </row>
    <row r="111" spans="1:4">
      <c r="A111" s="36"/>
      <c r="B111" s="36"/>
      <c r="C111" s="36"/>
      <c r="D111" s="37"/>
    </row>
    <row r="112" spans="1:4">
      <c r="A112" s="36"/>
      <c r="B112" s="36"/>
      <c r="C112" s="36"/>
      <c r="D112" s="37"/>
    </row>
    <row r="113" spans="1:4">
      <c r="A113" s="36"/>
      <c r="B113" s="36"/>
      <c r="C113" s="36"/>
      <c r="D113" s="37"/>
    </row>
    <row r="114" spans="1:4">
      <c r="A114" s="36"/>
      <c r="B114" s="36"/>
      <c r="C114" s="36"/>
      <c r="D114" s="37"/>
    </row>
    <row r="115" spans="1:4">
      <c r="A115" s="36"/>
      <c r="B115" s="36"/>
      <c r="C115" s="36"/>
      <c r="D115" s="37"/>
    </row>
    <row r="116" spans="1:4">
      <c r="A116" s="36"/>
      <c r="B116" s="36"/>
      <c r="C116" s="36"/>
      <c r="D116" s="37"/>
    </row>
    <row r="117" spans="1:4">
      <c r="A117" s="36"/>
      <c r="B117" s="36"/>
      <c r="C117" s="36"/>
      <c r="D117" s="37"/>
    </row>
    <row r="118" spans="1:4">
      <c r="A118" s="36"/>
      <c r="B118" s="36"/>
      <c r="C118" s="36"/>
      <c r="D118" s="37"/>
    </row>
    <row r="119" spans="1:4">
      <c r="A119" s="36"/>
      <c r="B119" s="36"/>
      <c r="C119" s="36"/>
      <c r="D119" s="37"/>
    </row>
    <row r="120" spans="1:4">
      <c r="A120" s="34"/>
      <c r="B120" s="34"/>
      <c r="C120" s="34"/>
      <c r="D120" s="35"/>
    </row>
    <row r="121" spans="1:4">
      <c r="A121" s="34"/>
      <c r="B121" s="34"/>
      <c r="C121" s="34"/>
      <c r="D121" s="35"/>
    </row>
    <row r="122" spans="1:4">
      <c r="A122" s="34"/>
      <c r="B122" s="34"/>
      <c r="C122" s="34"/>
      <c r="D122" s="35"/>
    </row>
    <row r="123" spans="1:4">
      <c r="A123" s="34"/>
      <c r="B123" s="34"/>
      <c r="C123" s="34"/>
      <c r="D123" s="35"/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TBO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2012-08-15T15:11:10Z</dcterms:modified>
</cp:coreProperties>
</file>